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735"/>
  </bookViews>
  <sheets>
    <sheet name="HorarioSecundaria" sheetId="1" r:id="rId1"/>
  </sheets>
  <calcPr calcId="152511"/>
  <fileRecoveryPr autoRecover="0"/>
</workbook>
</file>

<file path=xl/calcChain.xml><?xml version="1.0" encoding="utf-8"?>
<calcChain xmlns="http://schemas.openxmlformats.org/spreadsheetml/2006/main">
  <c r="C60" i="1" l="1"/>
  <c r="C62" i="1" l="1"/>
  <c r="B62" i="1"/>
  <c r="C61" i="1"/>
  <c r="B61" i="1"/>
  <c r="B51" i="1"/>
  <c r="C51" i="1"/>
  <c r="C27" i="1"/>
  <c r="C25" i="1"/>
  <c r="B46" i="1"/>
  <c r="C46" i="1" s="1"/>
  <c r="B45" i="1"/>
  <c r="C45" i="1" s="1"/>
  <c r="B44" i="1"/>
  <c r="C44" i="1" s="1"/>
  <c r="B43" i="1"/>
  <c r="C43" i="1" s="1"/>
  <c r="B42" i="1"/>
  <c r="C42" i="1" s="1"/>
  <c r="B41" i="1"/>
  <c r="C41" i="1" s="1"/>
  <c r="C31" i="1" l="1"/>
  <c r="B15" i="1"/>
  <c r="B14" i="1"/>
  <c r="B13" i="1"/>
  <c r="B12" i="1"/>
  <c r="B11" i="1"/>
  <c r="B10" i="1"/>
  <c r="C53" i="1"/>
  <c r="C33" i="1" s="1"/>
  <c r="B23" i="1"/>
  <c r="B60" i="1"/>
  <c r="C47" i="1"/>
  <c r="B47" i="1"/>
  <c r="B40" i="1"/>
  <c r="B39" i="1"/>
  <c r="B38" i="1"/>
  <c r="B9" i="1"/>
  <c r="B59" i="1"/>
  <c r="B50" i="1"/>
  <c r="C39" i="1"/>
  <c r="C38" i="1"/>
  <c r="C50" i="1"/>
  <c r="C59" i="1"/>
  <c r="C40" i="1" l="1"/>
  <c r="C37" i="1" s="1"/>
  <c r="C24" i="1" l="1"/>
  <c r="C23" i="1"/>
  <c r="C52" i="1"/>
  <c r="C26" i="1" l="1"/>
  <c r="C30" i="1" s="1"/>
  <c r="C54" i="1"/>
  <c r="C34" i="1" l="1"/>
  <c r="C32" i="1"/>
  <c r="C57" i="1" s="1"/>
  <c r="C63" i="1" s="1"/>
  <c r="C84" i="1" s="1"/>
</calcChain>
</file>

<file path=xl/sharedStrings.xml><?xml version="1.0" encoding="utf-8"?>
<sst xmlns="http://schemas.openxmlformats.org/spreadsheetml/2006/main" count="142" uniqueCount="102">
  <si>
    <t>Tutor Bachillerato</t>
  </si>
  <si>
    <t>Comparte centro</t>
  </si>
  <si>
    <t>Jefe Departamento</t>
  </si>
  <si>
    <t>Horario Lectivo</t>
  </si>
  <si>
    <t>Reunión de Departamento</t>
  </si>
  <si>
    <t>TOTAL LECTIVAS</t>
  </si>
  <si>
    <t>Tutor ESO</t>
  </si>
  <si>
    <t>Descuentos lectivas</t>
  </si>
  <si>
    <t>SÍ</t>
  </si>
  <si>
    <t>NO</t>
  </si>
  <si>
    <t>Horas lectivas que sobrepasan las 20 lectivas</t>
  </si>
  <si>
    <t>Profesor de ámbito en Departamento Orientación</t>
  </si>
  <si>
    <t>Actividaddes, Funciones  o Situaciones</t>
  </si>
  <si>
    <t>Introducir: Número de horas que sobrepasa las 20 lectivas</t>
  </si>
  <si>
    <t>Tutor</t>
  </si>
  <si>
    <t>Edad. Horas lectivas que se transforman en complementarias.</t>
  </si>
  <si>
    <t>Cumple 59 o 60 años durante el curso</t>
  </si>
  <si>
    <t>Tiene más 60 años</t>
  </si>
  <si>
    <t>Actividades complementarias</t>
  </si>
  <si>
    <t>Horas Complementarias</t>
  </si>
  <si>
    <t>Elegir la opción del menú desplegable</t>
  </si>
  <si>
    <t>Introducir: número de horas de departamento</t>
  </si>
  <si>
    <t>Horas lectivas de los miembros Departamento</t>
  </si>
  <si>
    <t>Encargado Comedor</t>
  </si>
  <si>
    <t>Gestión Directa</t>
  </si>
  <si>
    <t>Gestión Contratada</t>
  </si>
  <si>
    <t>Actividades o Funciones Lectivas</t>
  </si>
  <si>
    <t>Tutor FPB</t>
  </si>
  <si>
    <t>Profesorado que desarrolla el programa Tránsito</t>
  </si>
  <si>
    <t>Coordinar las acciones para el fomento del Patrimonio social, cultural e histórico canario</t>
  </si>
  <si>
    <t>Acciones para el desarrollo del Plan de comunicación lingüística</t>
  </si>
  <si>
    <t>Acciones para el fomento de la igualdad de oportunidades</t>
  </si>
  <si>
    <t>Lectivas</t>
  </si>
  <si>
    <t>Agentes zonales de igualdad</t>
  </si>
  <si>
    <t>Coordinador/a de cada red de centro aprobada por la CEU. 1 red</t>
  </si>
  <si>
    <t>Coordinador/a de cada red de centro aprobada por la CEU. 2 red</t>
  </si>
  <si>
    <t>Coordinador/a de cada red de centro aprobada por la CEU. 3 o más red</t>
  </si>
  <si>
    <t>Coordinación del Fondo Social Europeo.De 1 a 8 grupos</t>
  </si>
  <si>
    <t>Coordinación del Fondo Social Europeo.De 9 a 16 grupos</t>
  </si>
  <si>
    <t>Coordinación del Fondo Social Europeo.De 17 a 24 grupos</t>
  </si>
  <si>
    <t>Coordinación del Fondo Social Europeo.Más de 24 grupos</t>
  </si>
  <si>
    <t>Coordinación y profesorado del Programa CLIL-AICLE</t>
  </si>
  <si>
    <t>Acciones para el fomento de las TIC. Centro tipo 4</t>
  </si>
  <si>
    <t>Acciones para el fomento de las TIC. Centro tipo 2 y 3</t>
  </si>
  <si>
    <t>Acciones para el fomento de las TIC. Centro tipo 1</t>
  </si>
  <si>
    <t>Coordinación prevención de riesgos laborales. Centro tipo 4</t>
  </si>
  <si>
    <t>Coordinación prevención de riesgos laborales. Centro tipo 2 y 3</t>
  </si>
  <si>
    <t>Coordinación prevención de riesgos laborales. Centro tipo 1</t>
  </si>
  <si>
    <t>Responsable del programa y del servicio de mediación. Centro tipo 4</t>
  </si>
  <si>
    <t>Responsable del programa y del servicio de mediación. Centro tipo 2 y 3</t>
  </si>
  <si>
    <t>Responsable del programa y del servicio de mediación. Centro tipo 1</t>
  </si>
  <si>
    <t>Coordinación programas europeos. Hasta 10 movilidades</t>
  </si>
  <si>
    <t>Coordinación programas europeos. Más de 10 movilidades</t>
  </si>
  <si>
    <t>Coordinación programas europeos: Movilidades en prácticas. Hasta 13 movilidades</t>
  </si>
  <si>
    <t>Coordinación programas europeos: Movilidades en prácticas. De 13 a 23 movilidades</t>
  </si>
  <si>
    <t>Coordinación programas europeos: Movilidades en prácticas. Más de 23 movilidades</t>
  </si>
  <si>
    <t>Miembro Comisión Permanente del Consejo Escolar de Canarias</t>
  </si>
  <si>
    <t>Complementarias</t>
  </si>
  <si>
    <t>Reunión de equipos de nivel</t>
  </si>
  <si>
    <t>Horas que sobrepasan las 20 lectivas</t>
  </si>
  <si>
    <t>Miembro del Consejo escolar del centro</t>
  </si>
  <si>
    <t>Edad</t>
  </si>
  <si>
    <t>Compensación de complementaria por tener más de 20 lectivas</t>
  </si>
  <si>
    <t>Número máximo de lectivas para impartición de las áreas o materias</t>
  </si>
  <si>
    <t>Número de sesiones de consideración de lectiva</t>
  </si>
  <si>
    <t>Descuento de complemantarias por Compensación por más de 20 lectivas</t>
  </si>
  <si>
    <t>Descuentos de lectivas por más de 59 años</t>
  </si>
  <si>
    <t>Descuentos de lectivas por compartir centro</t>
  </si>
  <si>
    <t>HORARIO LECTIVO SEMANAL DE PERIODICIDAD FIJA</t>
  </si>
  <si>
    <t>HORARIO COMPLEMENTARIO SEMANAL DE PERIODICIDAD FIJA</t>
  </si>
  <si>
    <t>Aumento de complemantarias por descuento de mayor de 59 años</t>
  </si>
  <si>
    <t>Número de complementarias</t>
  </si>
  <si>
    <t>TOTAL REAL DE LECTIVAS O DE CONSIDERACIÓN DE LECTIVAS</t>
  </si>
  <si>
    <t>TOTAL REAL DE COMPLEMENTARIAS</t>
  </si>
  <si>
    <t>TOTAL SEMANAL DE PERIODICIDAD FIJA A COMPUTAR</t>
  </si>
  <si>
    <t>RESUMEN DEL CUADRO DEL HORARIO</t>
  </si>
  <si>
    <t>Coordinación del Fondo Social Europeo</t>
  </si>
  <si>
    <t>Programa CLIL-AICLE</t>
  </si>
  <si>
    <t>Profesorado del programa Tránsito</t>
  </si>
  <si>
    <t>Miembros del equipo de gestión de la convivencia</t>
  </si>
  <si>
    <t>Referente del protocolo de acoso</t>
  </si>
  <si>
    <t>Coordinación de los proyectos de Convivencia Positiva</t>
  </si>
  <si>
    <t>Acciones para la prevención de riesgos laborales</t>
  </si>
  <si>
    <t>Acciones para el fomento de las TIC</t>
  </si>
  <si>
    <t>Programas europeos</t>
  </si>
  <si>
    <t>Coordinación de proyectos educativos o de participación, propios.</t>
  </si>
  <si>
    <t>Coordinación interna de las redes
de un centro</t>
  </si>
  <si>
    <t>Coordinación de proyectos aprobados de los centros participantes en las redes</t>
  </si>
  <si>
    <t>Guardias</t>
  </si>
  <si>
    <t>Horas complementarias para repartirse entre las funciones de siguientes filas</t>
  </si>
  <si>
    <t>Transito, Patrimonio, Red</t>
  </si>
  <si>
    <t>AICLE, Fondo social Europeo</t>
  </si>
  <si>
    <t>Comunicación lingüística, Igualdad opotunidades, TIC</t>
  </si>
  <si>
    <t>Mediación</t>
  </si>
  <si>
    <t>Riesgos laborales, Agentes zonales, CEC</t>
  </si>
  <si>
    <t>Sólo dan 1 hora</t>
  </si>
  <si>
    <r>
      <t>HORARIO DE DOCENTE DE LA ESO, o DEL BACHILLERATO</t>
    </r>
    <r>
      <rPr>
        <b/>
        <sz val="10"/>
        <rFont val="Arial"/>
        <family val="2"/>
      </rPr>
      <t xml:space="preserve"> (Elaborado por DOCENTES DE CANARIAS-INSUCAN)</t>
    </r>
  </si>
  <si>
    <t xml:space="preserve">Coordinación de equipo docente de FP Básica </t>
  </si>
  <si>
    <t>SALDO DE HORAS COMPLEMENTARIAS PARA:</t>
  </si>
  <si>
    <t>Horas complementarias en curso 2016-2017</t>
  </si>
  <si>
    <t>Condicionado a la existencia de disponibilidad</t>
  </si>
  <si>
    <t>Sin asignación previa de horas. El proyecto de Gestión del centro determinará las horas para cada función 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</si>
</sst>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6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7" fillId="7" borderId="1" xfId="0" applyFont="1" applyFill="1" applyBorder="1" applyAlignment="1" applyProtection="1">
      <alignment horizontal="left" vertical="center"/>
      <protection hidden="1"/>
    </xf>
    <xf numFmtId="0" fontId="7" fillId="7" borderId="1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0" fontId="6" fillId="7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alignment horizontal="center" vertical="center"/>
      <protection hidden="1"/>
    </xf>
    <xf numFmtId="0" fontId="6" fillId="7" borderId="10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left" vertic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4" borderId="8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left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2" fillId="0" borderId="12" xfId="0" applyFont="1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5" fillId="7" borderId="13" xfId="0" applyFont="1" applyFill="1" applyBorder="1" applyAlignment="1" applyProtection="1">
      <alignment horizontal="center"/>
      <protection hidden="1"/>
    </xf>
    <xf numFmtId="0" fontId="4" fillId="7" borderId="8" xfId="0" applyFont="1" applyFill="1" applyBorder="1" applyAlignment="1" applyProtection="1">
      <alignment horizontal="center"/>
      <protection hidden="1"/>
    </xf>
    <xf numFmtId="0" fontId="5" fillId="7" borderId="14" xfId="0" applyFont="1" applyFill="1" applyBorder="1" applyAlignment="1" applyProtection="1">
      <alignment horizontal="center"/>
      <protection hidden="1"/>
    </xf>
    <xf numFmtId="0" fontId="6" fillId="9" borderId="7" xfId="0" applyFont="1" applyFill="1" applyBorder="1" applyAlignment="1" applyProtection="1">
      <alignment horizontal="left" vertical="center"/>
      <protection hidden="1"/>
    </xf>
    <xf numFmtId="0" fontId="6" fillId="9" borderId="9" xfId="0" applyFont="1" applyFill="1" applyBorder="1" applyAlignment="1" applyProtection="1">
      <alignment horizontal="left" vertic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6" fillId="9" borderId="8" xfId="0" applyFont="1" applyFill="1" applyBorder="1" applyAlignment="1" applyProtection="1">
      <alignment horizontal="left" vertical="center"/>
      <protection hidden="1"/>
    </xf>
    <xf numFmtId="0" fontId="2" fillId="0" borderId="19" xfId="0" applyFont="1" applyBorder="1" applyProtection="1">
      <protection hidden="1"/>
    </xf>
    <xf numFmtId="0" fontId="2" fillId="11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4" fillId="9" borderId="8" xfId="0" applyFont="1" applyFill="1" applyBorder="1" applyAlignment="1" applyProtection="1">
      <alignment horizontal="center"/>
      <protection hidden="1"/>
    </xf>
    <xf numFmtId="0" fontId="2" fillId="13" borderId="20" xfId="0" applyFont="1" applyFill="1" applyBorder="1" applyAlignment="1" applyProtection="1">
      <alignment horizontal="center" vertical="center"/>
      <protection hidden="1"/>
    </xf>
    <xf numFmtId="0" fontId="6" fillId="14" borderId="1" xfId="0" applyFont="1" applyFill="1" applyBorder="1" applyAlignment="1" applyProtection="1">
      <alignment horizontal="center"/>
      <protection hidden="1"/>
    </xf>
    <xf numFmtId="0" fontId="2" fillId="15" borderId="1" xfId="0" applyFont="1" applyFill="1" applyBorder="1" applyAlignment="1" applyProtection="1">
      <alignment horizontal="center"/>
      <protection hidden="1"/>
    </xf>
    <xf numFmtId="0" fontId="6" fillId="11" borderId="1" xfId="0" applyFont="1" applyFill="1" applyBorder="1" applyAlignment="1" applyProtection="1">
      <alignment horizontal="left" vertical="center"/>
      <protection hidden="1"/>
    </xf>
    <xf numFmtId="0" fontId="4" fillId="8" borderId="8" xfId="0" applyFont="1" applyFill="1" applyBorder="1" applyAlignment="1" applyProtection="1">
      <alignment horizontal="center"/>
      <protection hidden="1"/>
    </xf>
    <xf numFmtId="0" fontId="6" fillId="7" borderId="15" xfId="0" applyFont="1" applyFill="1" applyBorder="1" applyAlignment="1" applyProtection="1">
      <alignment horizontal="center"/>
      <protection hidden="1"/>
    </xf>
    <xf numFmtId="0" fontId="6" fillId="8" borderId="10" xfId="0" applyFont="1" applyFill="1" applyBorder="1" applyAlignment="1" applyProtection="1">
      <alignment horizontal="center"/>
      <protection hidden="1"/>
    </xf>
    <xf numFmtId="0" fontId="4" fillId="7" borderId="11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0" fontId="5" fillId="7" borderId="15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16" borderId="0" xfId="0" applyFont="1" applyFill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9" fillId="10" borderId="12" xfId="0" applyFont="1" applyFill="1" applyBorder="1" applyAlignment="1" applyProtection="1">
      <alignment horizontal="center"/>
      <protection hidden="1"/>
    </xf>
    <xf numFmtId="0" fontId="9" fillId="10" borderId="17" xfId="0" applyFont="1" applyFill="1" applyBorder="1" applyAlignment="1" applyProtection="1">
      <alignment horizontal="center"/>
      <protection hidden="1"/>
    </xf>
    <xf numFmtId="0" fontId="9" fillId="10" borderId="18" xfId="0" applyFont="1" applyFill="1" applyBorder="1" applyAlignment="1" applyProtection="1">
      <alignment horizontal="center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3" fillId="15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26"/>
  <sheetViews>
    <sheetView tabSelected="1" zoomScale="85" workbookViewId="0">
      <selection activeCell="C16" sqref="C16"/>
    </sheetView>
  </sheetViews>
  <sheetFormatPr baseColWidth="10" defaultRowHeight="12.95" customHeight="1" x14ac:dyDescent="0.2"/>
  <cols>
    <col min="1" max="1" width="2.85546875" style="2" customWidth="1"/>
    <col min="2" max="2" width="72" style="2" customWidth="1"/>
    <col min="3" max="3" width="66.5703125" style="3" bestFit="1" customWidth="1"/>
    <col min="4" max="4" width="45.140625" style="2" customWidth="1"/>
    <col min="5" max="5" width="20.7109375" style="2" customWidth="1"/>
    <col min="6" max="14" width="11.42578125" style="2"/>
    <col min="15" max="16" width="11.42578125" style="2" customWidth="1"/>
    <col min="17" max="17" width="76.28515625" style="2" hidden="1" customWidth="1"/>
    <col min="18" max="18" width="7.7109375" style="2" hidden="1" customWidth="1"/>
    <col min="19" max="19" width="15.42578125" style="2" hidden="1" customWidth="1"/>
    <col min="20" max="20" width="72.42578125" style="2" hidden="1" customWidth="1"/>
    <col min="21" max="21" width="7.7109375" style="2" hidden="1" customWidth="1"/>
    <col min="22" max="22" width="15.42578125" style="2" hidden="1" customWidth="1"/>
    <col min="23" max="23" width="51.42578125" style="2" hidden="1" customWidth="1"/>
    <col min="24" max="24" width="3.7109375" style="2" hidden="1" customWidth="1"/>
    <col min="25" max="25" width="31.28515625" style="2" hidden="1" customWidth="1"/>
    <col min="26" max="27" width="31.42578125" style="2" hidden="1" customWidth="1"/>
    <col min="28" max="37" width="0" style="2" hidden="1" customWidth="1"/>
    <col min="38" max="38" width="17.5703125" style="2" bestFit="1" customWidth="1"/>
    <col min="39" max="39" width="31.28515625" style="2" bestFit="1" customWidth="1"/>
    <col min="40" max="54" width="0" style="2" hidden="1" customWidth="1"/>
    <col min="55" max="55" width="75.5703125" style="2" bestFit="1" customWidth="1"/>
    <col min="56" max="16384" width="11.42578125" style="2"/>
  </cols>
  <sheetData>
    <row r="1" spans="2:4" ht="7.5" customHeight="1" thickBot="1" x14ac:dyDescent="0.25"/>
    <row r="2" spans="2:4" ht="18" customHeight="1" thickBot="1" x14ac:dyDescent="0.3">
      <c r="B2" s="64" t="s">
        <v>96</v>
      </c>
      <c r="C2" s="65"/>
      <c r="D2" s="66"/>
    </row>
    <row r="3" spans="2:4" ht="7.5" customHeight="1" x14ac:dyDescent="0.25">
      <c r="B3" s="7"/>
      <c r="C3" s="7"/>
      <c r="D3" s="7"/>
    </row>
    <row r="4" spans="2:4" ht="15" customHeight="1" x14ac:dyDescent="0.2">
      <c r="B4" s="14" t="s">
        <v>12</v>
      </c>
    </row>
    <row r="5" spans="2:4" ht="15" customHeight="1" x14ac:dyDescent="0.2">
      <c r="B5" s="12" t="s">
        <v>10</v>
      </c>
      <c r="C5" s="15">
        <v>0</v>
      </c>
      <c r="D5" s="9" t="s">
        <v>13</v>
      </c>
    </row>
    <row r="6" spans="2:4" ht="15" customHeight="1" x14ac:dyDescent="0.2">
      <c r="B6" s="12" t="s">
        <v>22</v>
      </c>
      <c r="C6" s="15">
        <v>54</v>
      </c>
      <c r="D6" s="9" t="s">
        <v>21</v>
      </c>
    </row>
    <row r="7" spans="2:4" ht="15" customHeight="1" x14ac:dyDescent="0.2">
      <c r="B7" s="12" t="s">
        <v>2</v>
      </c>
      <c r="C7" s="15" t="s">
        <v>9</v>
      </c>
      <c r="D7" s="70" t="s">
        <v>20</v>
      </c>
    </row>
    <row r="8" spans="2:4" ht="15" customHeight="1" x14ac:dyDescent="0.2">
      <c r="B8" s="12" t="s">
        <v>11</v>
      </c>
      <c r="C8" s="15" t="s">
        <v>9</v>
      </c>
      <c r="D8" s="70"/>
    </row>
    <row r="9" spans="2:4" ht="15" customHeight="1" x14ac:dyDescent="0.2">
      <c r="B9" s="12" t="str">
        <f>+Q89</f>
        <v>Tutor</v>
      </c>
      <c r="C9" s="15" t="s">
        <v>6</v>
      </c>
      <c r="D9" s="70"/>
    </row>
    <row r="10" spans="2:4" ht="15" customHeight="1" x14ac:dyDescent="0.2">
      <c r="B10" s="13" t="str">
        <f>+Q97</f>
        <v>Transito, Patrimonio, Red</v>
      </c>
      <c r="C10" s="15" t="s">
        <v>9</v>
      </c>
      <c r="D10" s="70"/>
    </row>
    <row r="11" spans="2:4" ht="15" customHeight="1" x14ac:dyDescent="0.2">
      <c r="B11" s="13" t="str">
        <f>+Q105</f>
        <v>AICLE, Fondo social Europeo</v>
      </c>
      <c r="C11" s="15" t="s">
        <v>9</v>
      </c>
      <c r="D11" s="70"/>
    </row>
    <row r="12" spans="2:4" ht="15" customHeight="1" x14ac:dyDescent="0.2">
      <c r="B12" s="13" t="str">
        <f>+T89</f>
        <v>Comunicación lingüística, Igualdad opotunidades, TIC</v>
      </c>
      <c r="C12" s="15" t="s">
        <v>9</v>
      </c>
      <c r="D12" s="70"/>
    </row>
    <row r="13" spans="2:4" ht="15" customHeight="1" x14ac:dyDescent="0.2">
      <c r="B13" s="12" t="str">
        <f>+T97</f>
        <v>Riesgos laborales, Agentes zonales, CEC</v>
      </c>
      <c r="C13" s="15" t="s">
        <v>9</v>
      </c>
      <c r="D13" s="70"/>
    </row>
    <row r="14" spans="2:4" ht="15" customHeight="1" x14ac:dyDescent="0.2">
      <c r="B14" s="12" t="str">
        <f>+T105</f>
        <v>Mediación</v>
      </c>
      <c r="C14" s="15" t="s">
        <v>9</v>
      </c>
      <c r="D14" s="70"/>
    </row>
    <row r="15" spans="2:4" ht="15" customHeight="1" x14ac:dyDescent="0.2">
      <c r="B15" s="12" t="str">
        <f>+T113</f>
        <v>Programas europeos</v>
      </c>
      <c r="C15" s="15" t="s">
        <v>9</v>
      </c>
      <c r="D15" s="70"/>
    </row>
    <row r="16" spans="2:4" ht="15" customHeight="1" x14ac:dyDescent="0.2">
      <c r="B16" s="12" t="s">
        <v>1</v>
      </c>
      <c r="C16" s="15" t="s">
        <v>9</v>
      </c>
      <c r="D16" s="70"/>
    </row>
    <row r="17" spans="2:4" ht="15" customHeight="1" x14ac:dyDescent="0.2">
      <c r="B17" s="12" t="s">
        <v>23</v>
      </c>
      <c r="C17" s="15" t="s">
        <v>9</v>
      </c>
      <c r="D17" s="70"/>
    </row>
    <row r="18" spans="2:4" ht="15" customHeight="1" x14ac:dyDescent="0.2">
      <c r="B18" s="12" t="s">
        <v>61</v>
      </c>
      <c r="C18" s="15" t="s">
        <v>9</v>
      </c>
      <c r="D18" s="70"/>
    </row>
    <row r="19" spans="2:4" ht="15" customHeight="1" x14ac:dyDescent="0.2">
      <c r="B19" s="12" t="s">
        <v>97</v>
      </c>
      <c r="C19" s="15" t="s">
        <v>9</v>
      </c>
      <c r="D19" s="70"/>
    </row>
    <row r="20" spans="2:4" ht="15" customHeight="1" thickBot="1" x14ac:dyDescent="0.25">
      <c r="C20" s="2"/>
    </row>
    <row r="21" spans="2:4" ht="27" thickBot="1" x14ac:dyDescent="0.45">
      <c r="B21" s="67" t="s">
        <v>75</v>
      </c>
      <c r="C21" s="68"/>
      <c r="D21" s="69"/>
    </row>
    <row r="22" spans="2:4" ht="15" customHeight="1" x14ac:dyDescent="0.2">
      <c r="B22" s="30"/>
      <c r="C22" s="28" t="s">
        <v>68</v>
      </c>
      <c r="D22" s="39"/>
    </row>
    <row r="23" spans="2:4" ht="15" customHeight="1" x14ac:dyDescent="0.25">
      <c r="B23" s="29" t="str">
        <f>+B37</f>
        <v>Número máximo de lectivas para impartición de las áreas o materias</v>
      </c>
      <c r="C23" s="51">
        <f>+C37</f>
        <v>18</v>
      </c>
      <c r="D23" s="39"/>
    </row>
    <row r="24" spans="2:4" ht="15" customHeight="1" x14ac:dyDescent="0.25">
      <c r="B24" s="29" t="s">
        <v>64</v>
      </c>
      <c r="C24" s="31">
        <f>SUM(C38:C47)</f>
        <v>2</v>
      </c>
      <c r="D24" s="39"/>
    </row>
    <row r="25" spans="2:4" ht="15" customHeight="1" x14ac:dyDescent="0.25">
      <c r="B25" s="29" t="s">
        <v>67</v>
      </c>
      <c r="C25" s="31">
        <f>IF(C16="Sí",2,0)</f>
        <v>0</v>
      </c>
      <c r="D25" s="39"/>
    </row>
    <row r="26" spans="2:4" ht="15" customHeight="1" x14ac:dyDescent="0.25">
      <c r="B26" s="32" t="s">
        <v>72</v>
      </c>
      <c r="C26" s="33">
        <f>+C23+C24+C25</f>
        <v>20</v>
      </c>
      <c r="D26" s="39"/>
    </row>
    <row r="27" spans="2:4" ht="15" x14ac:dyDescent="0.25">
      <c r="B27" s="35" t="s">
        <v>66</v>
      </c>
      <c r="C27" s="46">
        <f>IF(C18="Cumple 59 o 60 años durante el curso",2,IF(C18="Tiene más 60 años",3,IF(C18="Sólo dan 1 hora",1,0)))</f>
        <v>0</v>
      </c>
      <c r="D27" s="40" t="s">
        <v>100</v>
      </c>
    </row>
    <row r="28" spans="2:4" ht="12.75" thickBot="1" x14ac:dyDescent="0.25">
      <c r="B28" s="38"/>
      <c r="C28" s="39"/>
      <c r="D28" s="39"/>
    </row>
    <row r="29" spans="2:4" ht="12.95" customHeight="1" x14ac:dyDescent="0.2">
      <c r="B29" s="30"/>
      <c r="C29" s="28" t="s">
        <v>69</v>
      </c>
      <c r="D29" s="39"/>
    </row>
    <row r="30" spans="2:4" ht="15" customHeight="1" x14ac:dyDescent="0.25">
      <c r="B30" s="29" t="s">
        <v>71</v>
      </c>
      <c r="C30" s="51">
        <f>IF(C26+C27=21,4,IF(C26+C27=22,2,IF(C26+C27&lt;21,6,"ERROR")))</f>
        <v>6</v>
      </c>
      <c r="D30" s="39"/>
    </row>
    <row r="31" spans="2:4" ht="15" x14ac:dyDescent="0.25">
      <c r="B31" s="35" t="s">
        <v>70</v>
      </c>
      <c r="C31" s="46">
        <f>+C27</f>
        <v>0</v>
      </c>
      <c r="D31" s="39"/>
    </row>
    <row r="32" spans="2:4" ht="13.5" thickBot="1" x14ac:dyDescent="0.25">
      <c r="B32" s="34" t="s">
        <v>73</v>
      </c>
      <c r="C32" s="52">
        <f>+C30+C31</f>
        <v>6</v>
      </c>
      <c r="D32" s="39"/>
    </row>
    <row r="33" spans="2:27" ht="13.5" thickBot="1" x14ac:dyDescent="0.25">
      <c r="B33" s="36" t="s">
        <v>65</v>
      </c>
      <c r="C33" s="53">
        <f>+C53</f>
        <v>0</v>
      </c>
      <c r="D33" s="39"/>
    </row>
    <row r="34" spans="2:27" ht="15.75" thickBot="1" x14ac:dyDescent="0.3">
      <c r="B34" s="37" t="s">
        <v>74</v>
      </c>
      <c r="C34" s="54">
        <f>+C26+C30+C27</f>
        <v>26</v>
      </c>
      <c r="D34" s="41"/>
    </row>
    <row r="35" spans="2:27" ht="15" customHeight="1" thickBot="1" x14ac:dyDescent="0.25">
      <c r="C35" s="55"/>
    </row>
    <row r="36" spans="2:27" ht="15" customHeight="1" x14ac:dyDescent="0.2">
      <c r="B36" s="27" t="s">
        <v>26</v>
      </c>
      <c r="C36" s="28" t="s">
        <v>3</v>
      </c>
    </row>
    <row r="37" spans="2:27" ht="12.95" customHeight="1" x14ac:dyDescent="0.2">
      <c r="B37" s="29" t="s">
        <v>63</v>
      </c>
      <c r="C37" s="24">
        <f>20+C5-C38-C39-C40-C41-C42-C43-C44-C45-C46-C47-C50-C51</f>
        <v>18</v>
      </c>
    </row>
    <row r="38" spans="2:27" ht="15" customHeight="1" x14ac:dyDescent="0.2">
      <c r="B38" s="23" t="str">
        <f>IF(C7="no"," ","Horas de Jefatura de Departamento")</f>
        <v xml:space="preserve"> </v>
      </c>
      <c r="C38" s="24">
        <f>IF(C7="NO",0,IF(C7="sí",IF(C6&lt;12,0,IF(C6&lt;52,1,IF(C6&lt;92,2,IF(C6&lt;113,3,4))))))</f>
        <v>0</v>
      </c>
    </row>
    <row r="39" spans="2:27" ht="15" customHeight="1" x14ac:dyDescent="0.2">
      <c r="B39" s="23" t="str">
        <f>IF(C8="no"," ","Profesor de ámbito en Departamento Orientación")</f>
        <v xml:space="preserve"> </v>
      </c>
      <c r="C39" s="24">
        <f>IF(C8="Sí",2,0)</f>
        <v>0</v>
      </c>
    </row>
    <row r="40" spans="2:27" ht="15" customHeight="1" x14ac:dyDescent="0.2">
      <c r="B40" s="23" t="str">
        <f t="shared" ref="B40:B46" si="0">IF(C9="NO"," ",+C9)</f>
        <v>Tutor ESO</v>
      </c>
      <c r="C40" s="24">
        <f>IF(B40=Q90,R90,IF(B40=Q91,R91,IF(B40=Q92,R92,IF(B40=Q93,R93,0))))</f>
        <v>2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5" customHeight="1" x14ac:dyDescent="0.2">
      <c r="B41" s="23" t="str">
        <f t="shared" si="0"/>
        <v xml:space="preserve"> </v>
      </c>
      <c r="C41" s="24">
        <f>IF(B41=Q99,R99,IF(B41=Q100,R100,IF(B41=Q101,R101,IF(B41=Q102,R102,IF(B41=Q103,R103,0)))))</f>
        <v>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5" customHeight="1" x14ac:dyDescent="0.2">
      <c r="B42" s="23" t="str">
        <f t="shared" si="0"/>
        <v xml:space="preserve"> </v>
      </c>
      <c r="C42" s="24">
        <f>IF(B42=Q107,R107,IF(B42=Q108,R108,IF(B42=Q109,R109,IF(B42=Q110,R110,IF(B42=Q111,R111,0)))))</f>
        <v>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5" customHeight="1" x14ac:dyDescent="0.2">
      <c r="B43" s="23" t="str">
        <f t="shared" si="0"/>
        <v xml:space="preserve"> </v>
      </c>
      <c r="C43" s="24">
        <f>IF(B43=T91,U91,IF(B43=T92,U92,IF(B43=T93,U93,IF(B43=T94,U94,IF(B43=T95,U95,0)))))</f>
        <v>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5" customHeight="1" x14ac:dyDescent="0.2">
      <c r="B44" s="23" t="str">
        <f t="shared" si="0"/>
        <v xml:space="preserve"> </v>
      </c>
      <c r="C44" s="24">
        <f>IF(B44=T99,U99,IF(B44=T100,U100,IF(B44=T101,U101,IF(B44=T102,U102,IF(B44=T103,U103,0)))))</f>
        <v>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5" customHeight="1" x14ac:dyDescent="0.2">
      <c r="B45" s="23" t="str">
        <f t="shared" si="0"/>
        <v xml:space="preserve"> </v>
      </c>
      <c r="C45" s="24">
        <f>IF(B45=T107,U107,IF(B45=T108,U108,IF(B45=T109,U109,0)))</f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5" customHeight="1" x14ac:dyDescent="0.2">
      <c r="B46" s="23" t="str">
        <f t="shared" si="0"/>
        <v xml:space="preserve"> </v>
      </c>
      <c r="C46" s="24">
        <f>IF(B46=T115,U115,IF(B46=T116,U116,IF(B46=T117,U117,IF(B46=T118,U118,IF(B46=T119,U119,0)))))</f>
        <v>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5" customHeight="1" thickBot="1" x14ac:dyDescent="0.25">
      <c r="B47" s="25" t="str">
        <f>IF(C17="no"," ",IF(C17="Gestión directa","Encargado Comedor.Gestión directa","Encargado Comedor.Gestión directa"))</f>
        <v xml:space="preserve"> </v>
      </c>
      <c r="C47" s="26">
        <f>IF(C17="no",0,IF(C17="Gestión directa",4,1))</f>
        <v>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3.75" customHeight="1" thickBot="1" x14ac:dyDescent="0.25">
      <c r="C48" s="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5" customHeight="1" x14ac:dyDescent="0.2">
      <c r="B49" s="21"/>
      <c r="C49" s="22" t="s">
        <v>7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5" customHeight="1" x14ac:dyDescent="0.2">
      <c r="B50" s="23" t="str">
        <f>IF(C16="NO"," ","Descuento lectivo por compartir centro")</f>
        <v xml:space="preserve"> </v>
      </c>
      <c r="C50" s="24">
        <f>IF(C16="Sí",2,0)</f>
        <v>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5" customHeight="1" thickBot="1" x14ac:dyDescent="0.25">
      <c r="B51" s="25" t="str">
        <f>IF(C18="Cumple 59 o 60 años durante el curso","Edad. Nº de lectivas que se transforman en complementarias. Si existe disponibilidad",IF(C18="Tiene más 60 años","Edad. Nº de lectivas que se transforman en complementarias. Si existe disponibilidad",IF(C18="Sólo dan 1 hora","Edad. Nº de lectivas que se transforman en complementarias. Si existe disponibilidad"," ")))</f>
        <v xml:space="preserve"> </v>
      </c>
      <c r="C51" s="26">
        <f>IF(C18="Cumple 59 o 60 años durante el curso",2,IF(C18="Tiene más 60 años",3,IF(C18="Sólo dan 1 hora",1,0)))</f>
        <v>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5" customHeight="1" x14ac:dyDescent="0.2">
      <c r="B52" s="16" t="s">
        <v>5</v>
      </c>
      <c r="C52" s="17">
        <f>+C37+C38+C39+C40+C41+C42+C43+C44+C47+C50+C51</f>
        <v>20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5" customHeight="1" x14ac:dyDescent="0.2">
      <c r="B53" s="18" t="s">
        <v>62</v>
      </c>
      <c r="C53" s="19">
        <f>IF(C5=1,1,IF(C5=2,2,0))</f>
        <v>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5" hidden="1" customHeight="1" thickBot="1" x14ac:dyDescent="0.25">
      <c r="C54" s="20">
        <f>IF(C52&lt;21,26,IF(C52=21,25,IF(C52=22,24,0)))</f>
        <v>26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" x14ac:dyDescent="0.2"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95" customHeight="1" x14ac:dyDescent="0.2">
      <c r="B56" s="60" t="s">
        <v>18</v>
      </c>
      <c r="C56" s="61" t="s">
        <v>19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26.25" customHeight="1" thickBot="1" x14ac:dyDescent="0.25">
      <c r="B57" s="58" t="s">
        <v>89</v>
      </c>
      <c r="C57" s="59">
        <f>+C32</f>
        <v>6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95" customHeight="1" x14ac:dyDescent="0.2">
      <c r="B58" s="43" t="s">
        <v>4</v>
      </c>
      <c r="C58" s="4">
        <v>1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95" customHeight="1" x14ac:dyDescent="0.2">
      <c r="B59" s="43" t="str">
        <f>IF(C7="NO"," ","Comisión de Coordinación Pedagogica")</f>
        <v xml:space="preserve"> </v>
      </c>
      <c r="C59" s="4">
        <f>IF(C7="sí",1,0)</f>
        <v>0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95" customHeight="1" x14ac:dyDescent="0.2">
      <c r="B60" s="44" t="str">
        <f>IF(C9="NO"," ",+C9)</f>
        <v>Tutor ESO</v>
      </c>
      <c r="C60" s="6">
        <f>IF(B40=Q90,R90,IF(B40=Q91,S91,IF(B40=Q92,S92,IF(B40=Q93,S93,0))))</f>
        <v>3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" x14ac:dyDescent="0.2">
      <c r="B61" s="44" t="str">
        <f>IF(C19="NO"," ",+B19)</f>
        <v xml:space="preserve"> </v>
      </c>
      <c r="C61" s="6">
        <f>IF(C19="SÍ",1,0)</f>
        <v>0</v>
      </c>
      <c r="D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2" x14ac:dyDescent="0.2">
      <c r="B62" s="44" t="str">
        <f>IF(C8="NO"," ","Coordinación del Ámbito")</f>
        <v xml:space="preserve"> </v>
      </c>
      <c r="C62" s="6">
        <f>IF(C8="SÍ",1,0)</f>
        <v>0</v>
      </c>
      <c r="D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" x14ac:dyDescent="0.2">
      <c r="B63" s="45" t="s">
        <v>98</v>
      </c>
      <c r="C63" s="47">
        <f>+C57-C58-C59-C60-C61-C62</f>
        <v>2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x14ac:dyDescent="0.2">
      <c r="B64" s="50" t="s">
        <v>88</v>
      </c>
      <c r="C64" s="62"/>
      <c r="D64" s="48" t="s">
        <v>99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8" ht="12.95" customHeight="1" x14ac:dyDescent="0.2">
      <c r="B65" s="42" t="s">
        <v>58</v>
      </c>
      <c r="C65" s="62"/>
      <c r="D65" s="49"/>
      <c r="E65" s="71" t="s">
        <v>101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ht="12.95" customHeight="1" x14ac:dyDescent="0.2">
      <c r="B66" s="42" t="s">
        <v>76</v>
      </c>
      <c r="C66" s="62"/>
      <c r="D66" s="49">
        <v>4</v>
      </c>
      <c r="E66" s="7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ht="12.95" customHeight="1" x14ac:dyDescent="0.2">
      <c r="B67" s="42" t="s">
        <v>77</v>
      </c>
      <c r="C67" s="62"/>
      <c r="D67" s="49">
        <v>1</v>
      </c>
      <c r="E67" s="7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ht="12.95" customHeight="1" x14ac:dyDescent="0.2">
      <c r="B68" s="42" t="s">
        <v>78</v>
      </c>
      <c r="C68" s="62"/>
      <c r="D68" s="49">
        <v>5</v>
      </c>
      <c r="E68" s="7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ht="12.95" customHeight="1" x14ac:dyDescent="0.2">
      <c r="B69" s="42" t="s">
        <v>79</v>
      </c>
      <c r="C69" s="62"/>
      <c r="D69" s="49">
        <v>1</v>
      </c>
      <c r="E69" s="7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ht="12.95" customHeight="1" x14ac:dyDescent="0.2">
      <c r="B70" s="42" t="s">
        <v>80</v>
      </c>
      <c r="C70" s="62"/>
      <c r="D70" s="49">
        <v>1</v>
      </c>
      <c r="E70" s="7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ht="12.95" customHeight="1" x14ac:dyDescent="0.2">
      <c r="B71" s="42" t="s">
        <v>81</v>
      </c>
      <c r="C71" s="62"/>
      <c r="D71" s="49">
        <v>2</v>
      </c>
      <c r="E71" s="7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ht="12.95" customHeight="1" x14ac:dyDescent="0.2">
      <c r="B72" s="42" t="s">
        <v>82</v>
      </c>
      <c r="C72" s="62"/>
      <c r="D72" s="49">
        <v>2</v>
      </c>
      <c r="E72" s="7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ht="12.95" customHeight="1" x14ac:dyDescent="0.2">
      <c r="B73" s="42" t="s">
        <v>83</v>
      </c>
      <c r="C73" s="62"/>
      <c r="D73" s="49">
        <v>2</v>
      </c>
      <c r="E73" s="7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ht="12.95" customHeight="1" x14ac:dyDescent="0.2">
      <c r="B74" s="42" t="s">
        <v>29</v>
      </c>
      <c r="C74" s="62"/>
      <c r="D74" s="49"/>
      <c r="E74" s="7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ht="12.95" customHeight="1" x14ac:dyDescent="0.2">
      <c r="B75" s="42" t="s">
        <v>30</v>
      </c>
      <c r="C75" s="62"/>
      <c r="D75" s="49"/>
      <c r="E75" s="71"/>
    </row>
    <row r="76" spans="2:28" ht="12.95" customHeight="1" x14ac:dyDescent="0.2">
      <c r="B76" s="42" t="s">
        <v>31</v>
      </c>
      <c r="C76" s="62"/>
      <c r="D76" s="49">
        <v>2</v>
      </c>
      <c r="E76" s="7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ht="12.95" customHeight="1" x14ac:dyDescent="0.2">
      <c r="B77" s="42" t="s">
        <v>33</v>
      </c>
      <c r="C77" s="62"/>
      <c r="D77" s="49"/>
      <c r="E77" s="7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ht="12.95" customHeight="1" x14ac:dyDescent="0.2">
      <c r="B78" s="42" t="s">
        <v>84</v>
      </c>
      <c r="C78" s="62"/>
      <c r="D78" s="49">
        <v>1</v>
      </c>
      <c r="E78" s="7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ht="12.95" customHeight="1" x14ac:dyDescent="0.2">
      <c r="B79" s="42" t="s">
        <v>60</v>
      </c>
      <c r="C79" s="62"/>
      <c r="D79" s="49">
        <v>1</v>
      </c>
      <c r="E79" s="7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ht="12.95" customHeight="1" x14ac:dyDescent="0.2">
      <c r="B80" s="42" t="s">
        <v>85</v>
      </c>
      <c r="C80" s="62"/>
      <c r="D80" s="49"/>
      <c r="E80" s="7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53" ht="12.95" customHeight="1" x14ac:dyDescent="0.2">
      <c r="B81" s="42" t="s">
        <v>86</v>
      </c>
      <c r="C81" s="62"/>
      <c r="D81" s="49"/>
      <c r="E81" s="7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53" ht="12.95" customHeight="1" x14ac:dyDescent="0.2">
      <c r="B82" s="42" t="s">
        <v>87</v>
      </c>
      <c r="C82" s="62"/>
      <c r="D82" s="49">
        <v>2</v>
      </c>
      <c r="E82" s="7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53" ht="12.95" customHeight="1" x14ac:dyDescent="0.2">
      <c r="D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53" ht="34.5" customHeight="1" x14ac:dyDescent="0.2">
      <c r="C84" s="63" t="str">
        <f>IF(SUM(C64:C82)&gt;C63,"HORARIO IRREGULAR"," ")</f>
        <v xml:space="preserve"> </v>
      </c>
      <c r="D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53" ht="12.95" customHeight="1" x14ac:dyDescent="0.2">
      <c r="D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53" ht="12.95" customHeight="1" x14ac:dyDescent="0.2">
      <c r="D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53" ht="12.95" customHeight="1" x14ac:dyDescent="0.2">
      <c r="D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53" ht="12.95" customHeight="1" x14ac:dyDescent="0.2">
      <c r="Y88" s="3"/>
    </row>
    <row r="89" spans="2:53" ht="12.95" customHeight="1" x14ac:dyDescent="0.2">
      <c r="Q89" s="5" t="s">
        <v>14</v>
      </c>
      <c r="R89" s="5" t="s">
        <v>32</v>
      </c>
      <c r="S89" s="5" t="s">
        <v>57</v>
      </c>
      <c r="T89" s="5" t="s">
        <v>92</v>
      </c>
      <c r="U89" s="5" t="s">
        <v>32</v>
      </c>
      <c r="V89" s="5" t="s">
        <v>57</v>
      </c>
      <c r="W89" s="1" t="s">
        <v>15</v>
      </c>
      <c r="X89" s="1"/>
      <c r="Y89" s="1" t="s">
        <v>59</v>
      </c>
      <c r="AJ89" s="8" t="s">
        <v>23</v>
      </c>
    </row>
    <row r="90" spans="2:53" ht="12.95" customHeight="1" x14ac:dyDescent="0.2">
      <c r="Q90" s="10" t="s">
        <v>9</v>
      </c>
      <c r="R90" s="3">
        <v>0</v>
      </c>
      <c r="S90" s="3"/>
      <c r="T90" s="10" t="s">
        <v>9</v>
      </c>
      <c r="U90" s="3">
        <v>0</v>
      </c>
      <c r="V90" s="3"/>
      <c r="W90" s="3" t="s">
        <v>9</v>
      </c>
      <c r="X90" s="3" t="s">
        <v>8</v>
      </c>
      <c r="Y90" s="3">
        <v>0</v>
      </c>
      <c r="AJ90" s="2" t="s">
        <v>9</v>
      </c>
      <c r="BA90" s="56"/>
    </row>
    <row r="91" spans="2:53" ht="12.95" customHeight="1" x14ac:dyDescent="0.2">
      <c r="Q91" s="10" t="s">
        <v>6</v>
      </c>
      <c r="R91" s="3">
        <v>2</v>
      </c>
      <c r="S91" s="3">
        <v>3</v>
      </c>
      <c r="T91" s="11" t="s">
        <v>30</v>
      </c>
      <c r="U91" s="3">
        <v>1</v>
      </c>
      <c r="V91" s="57"/>
      <c r="W91" s="3" t="s">
        <v>16</v>
      </c>
      <c r="X91" s="3" t="s">
        <v>9</v>
      </c>
      <c r="Y91" s="3">
        <v>1</v>
      </c>
      <c r="AJ91" s="2" t="s">
        <v>24</v>
      </c>
      <c r="BA91" s="56"/>
    </row>
    <row r="92" spans="2:53" ht="12.95" customHeight="1" x14ac:dyDescent="0.2">
      <c r="Q92" s="10" t="s">
        <v>0</v>
      </c>
      <c r="R92" s="3">
        <v>2</v>
      </c>
      <c r="S92" s="3">
        <v>2</v>
      </c>
      <c r="T92" s="11" t="s">
        <v>31</v>
      </c>
      <c r="U92" s="3">
        <v>1</v>
      </c>
      <c r="V92" s="57"/>
      <c r="W92" s="3" t="s">
        <v>17</v>
      </c>
      <c r="Y92" s="3">
        <v>2</v>
      </c>
      <c r="AJ92" s="2" t="s">
        <v>25</v>
      </c>
      <c r="BA92" s="56"/>
    </row>
    <row r="93" spans="2:53" ht="12.95" customHeight="1" x14ac:dyDescent="0.2">
      <c r="Q93" s="10" t="s">
        <v>27</v>
      </c>
      <c r="R93" s="3">
        <v>3</v>
      </c>
      <c r="S93" s="3">
        <v>1</v>
      </c>
      <c r="T93" s="10" t="s">
        <v>42</v>
      </c>
      <c r="U93" s="3">
        <v>1</v>
      </c>
      <c r="V93" s="3"/>
      <c r="W93" s="3" t="s">
        <v>95</v>
      </c>
      <c r="Y93" s="3"/>
      <c r="BA93" s="56"/>
    </row>
    <row r="94" spans="2:53" ht="12.95" customHeight="1" x14ac:dyDescent="0.2">
      <c r="Q94" s="56"/>
      <c r="R94" s="57"/>
      <c r="S94" s="57"/>
      <c r="T94" s="10" t="s">
        <v>43</v>
      </c>
      <c r="U94" s="3">
        <v>2</v>
      </c>
      <c r="V94" s="3"/>
      <c r="W94" s="3"/>
      <c r="Y94" s="3"/>
    </row>
    <row r="95" spans="2:53" ht="12.95" customHeight="1" x14ac:dyDescent="0.2">
      <c r="Q95" s="56"/>
      <c r="R95" s="57"/>
      <c r="S95" s="57"/>
      <c r="T95" s="10" t="s">
        <v>44</v>
      </c>
      <c r="U95" s="3">
        <v>3</v>
      </c>
      <c r="V95" s="3"/>
      <c r="W95" s="3"/>
      <c r="Y95" s="3"/>
    </row>
    <row r="96" spans="2:53" ht="12.95" customHeight="1" x14ac:dyDescent="0.2">
      <c r="T96" s="11"/>
      <c r="U96" s="57"/>
      <c r="V96" s="57"/>
      <c r="Y96" s="3"/>
    </row>
    <row r="97" spans="3:22" ht="12.95" customHeight="1" x14ac:dyDescent="0.2">
      <c r="Q97" s="5" t="s">
        <v>90</v>
      </c>
      <c r="R97" s="5" t="s">
        <v>32</v>
      </c>
      <c r="S97" s="5" t="s">
        <v>57</v>
      </c>
      <c r="T97" s="5" t="s">
        <v>94</v>
      </c>
      <c r="U97" s="5" t="s">
        <v>32</v>
      </c>
      <c r="V97" s="5" t="s">
        <v>57</v>
      </c>
    </row>
    <row r="98" spans="3:22" ht="12.95" customHeight="1" x14ac:dyDescent="0.2">
      <c r="Q98" s="10" t="s">
        <v>9</v>
      </c>
      <c r="R98" s="3">
        <v>0</v>
      </c>
      <c r="S98" s="3"/>
      <c r="T98" s="10" t="s">
        <v>9</v>
      </c>
      <c r="U98" s="3">
        <v>0</v>
      </c>
      <c r="V98" s="3"/>
    </row>
    <row r="99" spans="3:22" ht="12.95" customHeight="1" x14ac:dyDescent="0.2">
      <c r="Q99" s="11" t="s">
        <v>28</v>
      </c>
      <c r="R99" s="3">
        <v>1</v>
      </c>
      <c r="S99" s="3"/>
      <c r="T99" s="10" t="s">
        <v>45</v>
      </c>
      <c r="U99" s="3">
        <v>1</v>
      </c>
      <c r="V99" s="3"/>
    </row>
    <row r="100" spans="3:22" ht="12.95" customHeight="1" x14ac:dyDescent="0.2">
      <c r="C100" s="2"/>
      <c r="Q100" s="11" t="s">
        <v>29</v>
      </c>
      <c r="R100" s="3">
        <v>1</v>
      </c>
      <c r="S100" s="3"/>
      <c r="T100" s="10" t="s">
        <v>46</v>
      </c>
      <c r="U100" s="3">
        <v>2</v>
      </c>
      <c r="V100" s="3"/>
    </row>
    <row r="101" spans="3:22" ht="12.95" customHeight="1" x14ac:dyDescent="0.2">
      <c r="C101" s="2"/>
      <c r="Q101" s="11" t="s">
        <v>34</v>
      </c>
      <c r="R101" s="57">
        <v>1</v>
      </c>
      <c r="T101" s="10" t="s">
        <v>47</v>
      </c>
      <c r="U101" s="3">
        <v>3</v>
      </c>
      <c r="V101" s="3"/>
    </row>
    <row r="102" spans="3:22" ht="12.95" customHeight="1" x14ac:dyDescent="0.2">
      <c r="C102" s="2"/>
      <c r="Q102" s="11" t="s">
        <v>35</v>
      </c>
      <c r="R102" s="57">
        <v>2</v>
      </c>
      <c r="T102" s="11" t="s">
        <v>33</v>
      </c>
      <c r="U102" s="3">
        <v>5</v>
      </c>
    </row>
    <row r="103" spans="3:22" ht="12.95" customHeight="1" x14ac:dyDescent="0.2">
      <c r="C103" s="2"/>
      <c r="Q103" s="11" t="s">
        <v>36</v>
      </c>
      <c r="R103" s="57">
        <v>3</v>
      </c>
      <c r="T103" s="2" t="s">
        <v>56</v>
      </c>
      <c r="U103" s="3">
        <v>2</v>
      </c>
    </row>
    <row r="104" spans="3:22" ht="12.95" customHeight="1" x14ac:dyDescent="0.2">
      <c r="C104" s="2"/>
      <c r="S104" s="3"/>
    </row>
    <row r="105" spans="3:22" ht="12.95" customHeight="1" x14ac:dyDescent="0.2">
      <c r="C105" s="2"/>
      <c r="Q105" s="5" t="s">
        <v>91</v>
      </c>
      <c r="R105" s="5" t="s">
        <v>32</v>
      </c>
      <c r="S105" s="5" t="s">
        <v>57</v>
      </c>
      <c r="T105" s="5" t="s">
        <v>93</v>
      </c>
      <c r="U105" s="5" t="s">
        <v>32</v>
      </c>
      <c r="V105" s="5" t="s">
        <v>57</v>
      </c>
    </row>
    <row r="106" spans="3:22" ht="12.95" customHeight="1" x14ac:dyDescent="0.2">
      <c r="C106" s="2"/>
      <c r="Q106" s="10" t="s">
        <v>9</v>
      </c>
      <c r="R106" s="3">
        <v>0</v>
      </c>
      <c r="S106" s="3"/>
      <c r="T106" s="10" t="s">
        <v>9</v>
      </c>
      <c r="U106" s="3">
        <v>0</v>
      </c>
      <c r="V106" s="3"/>
    </row>
    <row r="107" spans="3:22" ht="12.95" customHeight="1" x14ac:dyDescent="0.2">
      <c r="C107" s="2"/>
      <c r="Q107" s="10" t="s">
        <v>41</v>
      </c>
      <c r="R107" s="3">
        <v>1</v>
      </c>
      <c r="S107" s="3"/>
      <c r="T107" s="2" t="s">
        <v>48</v>
      </c>
      <c r="U107" s="3">
        <v>1</v>
      </c>
      <c r="V107" s="3"/>
    </row>
    <row r="108" spans="3:22" ht="12.95" customHeight="1" x14ac:dyDescent="0.2">
      <c r="C108" s="2"/>
      <c r="Q108" s="11" t="s">
        <v>37</v>
      </c>
      <c r="R108" s="57">
        <v>2</v>
      </c>
      <c r="S108" s="3"/>
      <c r="T108" s="2" t="s">
        <v>49</v>
      </c>
      <c r="U108" s="3">
        <v>2</v>
      </c>
      <c r="V108" s="3"/>
    </row>
    <row r="109" spans="3:22" ht="12.95" customHeight="1" x14ac:dyDescent="0.2">
      <c r="C109" s="2"/>
      <c r="Q109" s="11" t="s">
        <v>38</v>
      </c>
      <c r="R109" s="57">
        <v>3</v>
      </c>
      <c r="S109" s="3"/>
      <c r="T109" s="2" t="s">
        <v>50</v>
      </c>
      <c r="U109" s="3">
        <v>3</v>
      </c>
      <c r="V109" s="3"/>
    </row>
    <row r="110" spans="3:22" ht="12.95" customHeight="1" x14ac:dyDescent="0.2">
      <c r="C110" s="2"/>
      <c r="Q110" s="11" t="s">
        <v>39</v>
      </c>
      <c r="R110" s="57">
        <v>4</v>
      </c>
      <c r="S110" s="3"/>
      <c r="V110" s="3"/>
    </row>
    <row r="111" spans="3:22" ht="12.95" customHeight="1" x14ac:dyDescent="0.2">
      <c r="C111" s="2"/>
      <c r="Q111" s="11" t="s">
        <v>40</v>
      </c>
      <c r="R111" s="3">
        <v>5</v>
      </c>
      <c r="S111" s="3"/>
      <c r="V111" s="3"/>
    </row>
    <row r="112" spans="3:22" ht="12.95" customHeight="1" x14ac:dyDescent="0.2">
      <c r="C112" s="2"/>
      <c r="R112" s="57">
        <v>6</v>
      </c>
      <c r="T112" s="10"/>
      <c r="U112" s="3"/>
      <c r="V112" s="3"/>
    </row>
    <row r="113" spans="3:22" ht="12.95" customHeight="1" x14ac:dyDescent="0.2">
      <c r="C113" s="2"/>
      <c r="R113" s="3">
        <v>7</v>
      </c>
      <c r="T113" s="5" t="s">
        <v>84</v>
      </c>
      <c r="U113" s="5" t="s">
        <v>32</v>
      </c>
      <c r="V113" s="5" t="s">
        <v>57</v>
      </c>
    </row>
    <row r="114" spans="3:22" ht="12.95" customHeight="1" x14ac:dyDescent="0.2">
      <c r="C114" s="2"/>
      <c r="R114" s="57">
        <v>8</v>
      </c>
      <c r="T114" s="10" t="s">
        <v>9</v>
      </c>
      <c r="U114" s="3">
        <v>0</v>
      </c>
      <c r="V114" s="3"/>
    </row>
    <row r="115" spans="3:22" ht="12.95" customHeight="1" x14ac:dyDescent="0.2">
      <c r="C115" s="2"/>
      <c r="R115" s="3">
        <v>9</v>
      </c>
      <c r="T115" s="2" t="s">
        <v>51</v>
      </c>
      <c r="U115" s="3">
        <v>1</v>
      </c>
      <c r="V115" s="3">
        <v>1</v>
      </c>
    </row>
    <row r="116" spans="3:22" ht="12.95" customHeight="1" x14ac:dyDescent="0.2">
      <c r="C116" s="2"/>
      <c r="R116" s="57">
        <v>10</v>
      </c>
      <c r="T116" s="2" t="s">
        <v>52</v>
      </c>
      <c r="U116" s="3">
        <v>2</v>
      </c>
      <c r="V116" s="3">
        <v>1</v>
      </c>
    </row>
    <row r="117" spans="3:22" ht="12.95" customHeight="1" x14ac:dyDescent="0.2">
      <c r="C117" s="2"/>
      <c r="T117" s="2" t="s">
        <v>53</v>
      </c>
      <c r="U117" s="3">
        <v>3</v>
      </c>
      <c r="V117" s="3">
        <v>1</v>
      </c>
    </row>
    <row r="118" spans="3:22" ht="12.95" customHeight="1" x14ac:dyDescent="0.2">
      <c r="C118" s="2"/>
      <c r="T118" s="2" t="s">
        <v>54</v>
      </c>
      <c r="U118" s="3">
        <v>4</v>
      </c>
      <c r="V118" s="3">
        <v>1</v>
      </c>
    </row>
    <row r="119" spans="3:22" ht="12.95" customHeight="1" x14ac:dyDescent="0.2">
      <c r="C119" s="2"/>
      <c r="T119" s="2" t="s">
        <v>55</v>
      </c>
      <c r="U119" s="3">
        <v>5</v>
      </c>
    </row>
    <row r="120" spans="3:22" ht="12.95" customHeight="1" x14ac:dyDescent="0.2">
      <c r="C120" s="2"/>
      <c r="Q120" s="11"/>
      <c r="R120" s="3"/>
    </row>
    <row r="121" spans="3:22" ht="12.95" customHeight="1" x14ac:dyDescent="0.2">
      <c r="C121" s="2"/>
      <c r="Q121" s="11"/>
      <c r="R121" s="3"/>
    </row>
    <row r="122" spans="3:22" ht="12.95" customHeight="1" x14ac:dyDescent="0.2">
      <c r="C122" s="2"/>
      <c r="Q122" s="11"/>
      <c r="R122" s="3"/>
    </row>
    <row r="123" spans="3:22" ht="12.95" customHeight="1" x14ac:dyDescent="0.2">
      <c r="C123" s="2"/>
      <c r="Q123" s="11"/>
      <c r="R123" s="3"/>
    </row>
    <row r="124" spans="3:22" ht="12.95" customHeight="1" x14ac:dyDescent="0.2">
      <c r="C124" s="2"/>
      <c r="Q124" s="10"/>
      <c r="R124" s="3"/>
    </row>
    <row r="125" spans="3:22" ht="12.95" customHeight="1" x14ac:dyDescent="0.2">
      <c r="C125" s="2"/>
    </row>
    <row r="126" spans="3:22" ht="12.95" customHeight="1" x14ac:dyDescent="0.2">
      <c r="C126" s="2"/>
    </row>
  </sheetData>
  <sheetProtection algorithmName="SHA-512" hashValue="oopo3HMD/syU8KbRSC1XZHwYr5ODaF+DDykbCrpWlF9PLBVpqDDDJGIgBzElI2HsRNr9+n+TcB1TqSogX6hIPA==" saltValue="LQnoKBPigZHBtXduzPAByA==" spinCount="100000" sheet="1" objects="1" scenarios="1" selectLockedCells="1"/>
  <mergeCells count="4">
    <mergeCell ref="B2:D2"/>
    <mergeCell ref="B21:D21"/>
    <mergeCell ref="D7:D19"/>
    <mergeCell ref="E65:E82"/>
  </mergeCells>
  <phoneticPr fontId="1" type="noConversion"/>
  <dataValidations count="11">
    <dataValidation type="list" allowBlank="1" showInputMessage="1" showErrorMessage="1" sqref="C16 C19 C7:C8">
      <formula1>$X$90:$X$91</formula1>
    </dataValidation>
    <dataValidation type="list" allowBlank="1" showInputMessage="1" showErrorMessage="1" sqref="C18">
      <formula1>$W$90:$W$93</formula1>
    </dataValidation>
    <dataValidation type="list" allowBlank="1" showInputMessage="1" showErrorMessage="1" sqref="C17">
      <formula1>$AJ$90:$AJ$92</formula1>
    </dataValidation>
    <dataValidation type="list" allowBlank="1" showInputMessage="1" showErrorMessage="1" sqref="C9">
      <formula1>$Q$90:$Q$93</formula1>
    </dataValidation>
    <dataValidation type="list" allowBlank="1" showInputMessage="1" showErrorMessage="1" sqref="C5">
      <formula1>$Y$90:$Y$92</formula1>
    </dataValidation>
    <dataValidation type="list" allowBlank="1" showInputMessage="1" showErrorMessage="1" sqref="C10">
      <formula1>$Q$98:$Q$103</formula1>
    </dataValidation>
    <dataValidation type="list" allowBlank="1" showInputMessage="1" showErrorMessage="1" sqref="C11">
      <formula1>$Q$106:$Q$111</formula1>
    </dataValidation>
    <dataValidation type="list" allowBlank="1" showInputMessage="1" showErrorMessage="1" sqref="C12">
      <formula1>$T$90:$T$95</formula1>
    </dataValidation>
    <dataValidation type="list" allowBlank="1" showInputMessage="1" showErrorMessage="1" sqref="C13">
      <formula1>$T$98:$T$103</formula1>
    </dataValidation>
    <dataValidation type="list" allowBlank="1" showInputMessage="1" showErrorMessage="1" sqref="C14">
      <formula1>$T$106:$T$109</formula1>
    </dataValidation>
    <dataValidation type="list" allowBlank="1" showInputMessage="1" showErrorMessage="1" sqref="C15">
      <formula1>$T$114:$T$119</formula1>
    </dataValidation>
  </dataValidations>
  <pageMargins left="0.75" right="0.75" top="1" bottom="1" header="0" footer="0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HorarioSecundaria</vt:lpstr>
    </vt:vector>
  </TitlesOfParts>
  <Company>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Usuario</cp:lastModifiedBy>
  <dcterms:created xsi:type="dcterms:W3CDTF">2005-10-08T15:36:33Z</dcterms:created>
  <dcterms:modified xsi:type="dcterms:W3CDTF">2017-09-05T09:43:44Z</dcterms:modified>
</cp:coreProperties>
</file>